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wen Melenhorst\OneDrive - ROCvA, ROCvF en VOvA\School 2018-2019\Stage\W&amp;B\"/>
    </mc:Choice>
  </mc:AlternateContent>
  <xr:revisionPtr revIDLastSave="9" documentId="13_ncr:40009_{01569F46-8099-4F5E-B81F-A46751989A47}" xr6:coauthVersionLast="40" xr6:coauthVersionMax="40" xr10:uidLastSave="{542DC133-64CF-4E16-B5B3-8EFABB0C0C1F}"/>
  <bookViews>
    <workbookView showHorizontalScroll="0" showVerticalScroll="0" showSheetTabs="0" xWindow="32760" yWindow="32760" windowWidth="32760" windowHeight="19185" xr2:uid="{00000000-000D-0000-FFFF-FFFF00000000}"/>
  </bookViews>
  <sheets>
    <sheet name="WBWorksheet" sheetId="1" r:id="rId1"/>
  </sheets>
  <definedNames>
    <definedName name="_xlnm.Print_Area" localSheetId="0">WBWorksheet!$A$1:$K$29</definedName>
    <definedName name="Z_19898B3C_F880_11DE_A5CE_0026BB674B30_.wvu.Cols" localSheetId="0" hidden="1">WBWorksheet!$G:$J</definedName>
    <definedName name="Z_19898B3C_F880_11DE_A5CE_0026BB674B30_.wvu.PrintArea" localSheetId="0" hidden="1">WBWorksheet!$A$1:$L$34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F5" i="1"/>
  <c r="D6" i="1"/>
  <c r="F6" i="1"/>
  <c r="D7" i="1"/>
  <c r="F7" i="1" s="1"/>
  <c r="D8" i="1"/>
  <c r="F8" i="1" s="1"/>
  <c r="G8" i="1"/>
  <c r="D9" i="1"/>
  <c r="F9" i="1" s="1"/>
  <c r="D10" i="1"/>
  <c r="F10" i="1" s="1"/>
  <c r="D11" i="1"/>
  <c r="F11" i="1" s="1"/>
  <c r="F12" i="1"/>
  <c r="B17" i="1"/>
  <c r="B19" i="1"/>
  <c r="F13" i="1" l="1"/>
  <c r="G16" i="1"/>
  <c r="G17" i="1" s="1"/>
  <c r="G18" i="1" s="1"/>
  <c r="G19" i="1" s="1"/>
  <c r="G20" i="1" s="1"/>
  <c r="G21" i="1" s="1"/>
  <c r="G22" i="1" s="1"/>
  <c r="D13" i="1"/>
  <c r="I16" i="1"/>
  <c r="E5" i="1"/>
  <c r="E13" i="1" l="1"/>
  <c r="B14" i="1"/>
  <c r="B16" i="1"/>
  <c r="C14" i="1"/>
  <c r="H16" i="1"/>
  <c r="I17" i="1"/>
  <c r="H17" i="1" l="1"/>
  <c r="I18" i="1"/>
  <c r="B18" i="1"/>
  <c r="H18" i="1" l="1"/>
  <c r="I19" i="1"/>
  <c r="H19" i="1" l="1"/>
  <c r="I20" i="1"/>
  <c r="H20" i="1" l="1"/>
  <c r="I21" i="1"/>
  <c r="I22" i="1" s="1"/>
  <c r="H22" i="1" s="1"/>
  <c r="H21" i="1" l="1"/>
</calcChain>
</file>

<file path=xl/sharedStrings.xml><?xml version="1.0" encoding="utf-8"?>
<sst xmlns="http://schemas.openxmlformats.org/spreadsheetml/2006/main" count="30" uniqueCount="30">
  <si>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</si>
  <si>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</si>
  <si>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</si>
  <si>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</si>
  <si>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</si>
  <si>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</si>
  <si>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</si>
  <si>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</si>
  <si>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</si>
  <si>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</si>
  <si>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</si>
  <si>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</si>
  <si>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</si>
  <si>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</si>
  <si>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</si>
  <si>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</si>
  <si>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</si>
  <si>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</si>
  <si>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</si>
  <si>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</si>
  <si>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Baggage Area 1 *</t>
  </si>
  <si>
    <t>= Fuel max gal</t>
  </si>
  <si>
    <t>Warnings:</t>
  </si>
  <si>
    <t>* The maximum allowable weight in the baggage area is 200 lbs</t>
  </si>
  <si>
    <t>= Aircraft Moment</t>
  </si>
  <si>
    <t>Totals</t>
  </si>
  <si>
    <t>Fuel Allowance for taxi/runup</t>
  </si>
  <si>
    <t xml:space="preserve"> </t>
  </si>
  <si>
    <t xml:space="preserve">Fuel  Gal. (48 Max) </t>
    <phoneticPr fontId="0" type="noConversion"/>
  </si>
  <si>
    <t>PH-UGS Piper Warrior II   PA-28-161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</si>
</sst>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22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8"/>
      <color indexed="58"/>
      <name val="Arial"/>
      <family val="2"/>
    </font>
    <font>
      <sz val="10"/>
      <name val="MS Sans Serif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</font>
    <font>
      <i/>
      <sz val="8"/>
      <color indexed="3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1" fillId="2" borderId="2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2" fontId="1" fillId="0" borderId="0" xfId="0" applyNumberFormat="1" applyFont="1" applyFill="1" applyProtection="1"/>
    <xf numFmtId="0" fontId="0" fillId="0" borderId="0" xfId="0" applyFill="1" applyProtection="1"/>
    <xf numFmtId="0" fontId="1" fillId="0" borderId="0" xfId="0" quotePrefix="1" applyFont="1" applyFill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4" fillId="0" borderId="0" xfId="0" applyFont="1" applyAlignment="1" applyProtection="1">
      <alignment horizontal="left"/>
    </xf>
    <xf numFmtId="0" fontId="18" fillId="0" borderId="0" xfId="0" applyFont="1" applyProtection="1"/>
    <xf numFmtId="1" fontId="16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5" xfId="0" applyFont="1" applyFill="1" applyBorder="1" applyProtection="1"/>
    <xf numFmtId="0" fontId="9" fillId="2" borderId="16" xfId="0" applyFont="1" applyFill="1" applyBorder="1" applyAlignment="1" applyProtection="1">
      <alignment horizontal="left"/>
    </xf>
    <xf numFmtId="0" fontId="13" fillId="2" borderId="16" xfId="0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13" fillId="2" borderId="0" xfId="0" applyFont="1" applyFill="1" applyBorder="1" applyAlignment="1">
      <alignment horizontal="left"/>
    </xf>
    <xf numFmtId="0" fontId="1" fillId="2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64" fontId="1" fillId="2" borderId="14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left"/>
    </xf>
    <xf numFmtId="0" fontId="1" fillId="2" borderId="0" xfId="0" quotePrefix="1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/>
      <protection locked="0"/>
    </xf>
    <xf numFmtId="164" fontId="5" fillId="2" borderId="14" xfId="0" applyNumberFormat="1" applyFont="1" applyFill="1" applyBorder="1" applyAlignment="1" applyProtection="1">
      <alignment horizontal="left"/>
    </xf>
    <xf numFmtId="3" fontId="5" fillId="2" borderId="14" xfId="0" applyNumberFormat="1" applyFont="1" applyFill="1" applyBorder="1" applyAlignment="1" applyProtection="1">
      <alignment horizontal="left"/>
    </xf>
    <xf numFmtId="164" fontId="1" fillId="2" borderId="8" xfId="0" applyNumberFormat="1" applyFont="1" applyFill="1" applyBorder="1" applyAlignment="1" applyProtection="1">
      <alignment horizontal="left"/>
    </xf>
    <xf numFmtId="0" fontId="15" fillId="2" borderId="14" xfId="0" applyFont="1" applyFill="1" applyBorder="1" applyAlignment="1" applyProtection="1">
      <alignment horizontal="left"/>
    </xf>
    <xf numFmtId="0" fontId="15" fillId="0" borderId="14" xfId="0" applyFont="1" applyFill="1" applyBorder="1" applyAlignment="1" applyProtection="1">
      <alignment horizontal="left"/>
      <protection locked="0"/>
    </xf>
    <xf numFmtId="164" fontId="15" fillId="2" borderId="14" xfId="0" applyNumberFormat="1" applyFont="1" applyFill="1" applyBorder="1" applyAlignment="1" applyProtection="1">
      <alignment horizontal="left"/>
    </xf>
    <xf numFmtId="3" fontId="15" fillId="2" borderId="14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left"/>
    </xf>
    <xf numFmtId="3" fontId="7" fillId="2" borderId="14" xfId="0" applyNumberFormat="1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/>
      <protection locked="0"/>
    </xf>
    <xf numFmtId="164" fontId="6" fillId="2" borderId="14" xfId="0" applyNumberFormat="1" applyFont="1" applyFill="1" applyBorder="1" applyAlignment="1" applyProtection="1">
      <alignment horizontal="left"/>
    </xf>
    <xf numFmtId="3" fontId="6" fillId="2" borderId="14" xfId="0" applyNumberFormat="1" applyFont="1" applyFill="1" applyBorder="1" applyAlignment="1" applyProtection="1">
      <alignment horizontal="left"/>
    </xf>
    <xf numFmtId="1" fontId="20" fillId="2" borderId="0" xfId="0" applyNumberFormat="1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0" fillId="2" borderId="0" xfId="0" quotePrefix="1" applyFont="1" applyFill="1" applyBorder="1" applyAlignment="1" applyProtection="1">
      <alignment horizontal="left" wrapText="1"/>
    </xf>
    <xf numFmtId="0" fontId="6" fillId="2" borderId="14" xfId="0" applyFont="1" applyFill="1" applyBorder="1" applyAlignment="1" applyProtection="1">
      <alignment horizontal="left"/>
      <protection locked="0"/>
    </xf>
    <xf numFmtId="165" fontId="1" fillId="2" borderId="11" xfId="0" applyNumberFormat="1" applyFont="1" applyFill="1" applyBorder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2" fontId="1" fillId="2" borderId="2" xfId="0" applyNumberFormat="1" applyFont="1" applyFill="1" applyBorder="1" applyAlignment="1" applyProtection="1">
      <alignment horizontal="left"/>
    </xf>
    <xf numFmtId="2" fontId="1" fillId="2" borderId="10" xfId="0" applyNumberFormat="1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164" fontId="20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left"/>
    </xf>
    <xf numFmtId="2" fontId="1" fillId="2" borderId="11" xfId="0" applyNumberFormat="1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20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center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1" fontId="16" fillId="0" borderId="0" xfId="0" applyNumberFormat="1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17" fillId="2" borderId="13" xfId="0" applyFont="1" applyFill="1" applyBorder="1" applyAlignment="1" applyProtection="1">
      <alignment horizontal="left" vertical="center"/>
    </xf>
    <xf numFmtId="164" fontId="20" fillId="2" borderId="13" xfId="0" applyNumberFormat="1" applyFont="1" applyFill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05939918949559"/>
          <c:y val="5.0632885313197748E-2"/>
          <c:w val="0.75739727031705451"/>
          <c:h val="0.61181403086780617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WBWorksheet!$G$11:$G$15</c:f>
              <c:numCache>
                <c:formatCode>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87.75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WBWorksheet!$H$11:$H$15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2440</c:v>
                </c:pt>
                <c:pt idx="3">
                  <c:v>2440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50-4FD4-94A4-3D0CC69D1ADE}"/>
            </c:ext>
          </c:extLst>
        </c:ser>
        <c:ser>
          <c:idx val="2"/>
          <c:order val="1"/>
          <c:tx>
            <c:v>Basic Empty Weight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WBWorksheet!$E$5</c:f>
              <c:numCache>
                <c:formatCode>0.0</c:formatCode>
                <c:ptCount val="1"/>
                <c:pt idx="0">
                  <c:v>85.288961432321457</c:v>
                </c:pt>
              </c:numCache>
            </c:numRef>
          </c:xVal>
          <c:yVal>
            <c:numRef>
              <c:f>WBWorksheet!$D$5</c:f>
              <c:numCache>
                <c:formatCode>0.0</c:formatCode>
                <c:ptCount val="1"/>
                <c:pt idx="0">
                  <c:v>1485.7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50-4FD4-94A4-3D0CC69D1ADE}"/>
            </c:ext>
          </c:extLst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WBWorksheet!$H$16:$H$18</c:f>
              <c:numCache>
                <c:formatCode>0.0</c:formatCode>
                <c:ptCount val="3"/>
                <c:pt idx="0">
                  <c:v>85.288961432321457</c:v>
                </c:pt>
                <c:pt idx="1">
                  <c:v>85.288961432321457</c:v>
                </c:pt>
                <c:pt idx="2">
                  <c:v>85.288961432321457</c:v>
                </c:pt>
              </c:numCache>
            </c:numRef>
          </c:xVal>
          <c:yVal>
            <c:numRef>
              <c:f>WBWorksheet!$G$16:$G$18</c:f>
              <c:numCache>
                <c:formatCode>0.0</c:formatCode>
                <c:ptCount val="3"/>
                <c:pt idx="0">
                  <c:v>1485.7</c:v>
                </c:pt>
                <c:pt idx="1">
                  <c:v>1485.7</c:v>
                </c:pt>
                <c:pt idx="2">
                  <c:v>1485.7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50-4FD4-94A4-3D0CC69D1ADE}"/>
            </c:ext>
          </c:extLst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WBWorksheet!$H$18:$H$20</c:f>
              <c:numCache>
                <c:formatCode>0.0</c:formatCode>
                <c:ptCount val="3"/>
                <c:pt idx="0">
                  <c:v>85.288961432321457</c:v>
                </c:pt>
                <c:pt idx="1">
                  <c:v>85.288961432321457</c:v>
                </c:pt>
                <c:pt idx="2">
                  <c:v>85.288961432321457</c:v>
                </c:pt>
              </c:numCache>
            </c:numRef>
          </c:xVal>
          <c:yVal>
            <c:numRef>
              <c:f>WBWorksheet!$G$18:$G$20</c:f>
              <c:numCache>
                <c:formatCode>0.0</c:formatCode>
                <c:ptCount val="3"/>
                <c:pt idx="0">
                  <c:v>1485.7</c:v>
                </c:pt>
                <c:pt idx="1">
                  <c:v>1485.7</c:v>
                </c:pt>
                <c:pt idx="2">
                  <c:v>1485.7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50-4FD4-94A4-3D0CC69D1ADE}"/>
            </c:ext>
          </c:extLst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WBWorksheet!$H$20:$H$21</c:f>
              <c:numCache>
                <c:formatCode>0.0</c:formatCode>
                <c:ptCount val="2"/>
                <c:pt idx="0">
                  <c:v>85.288961432321457</c:v>
                </c:pt>
                <c:pt idx="1">
                  <c:v>85.288961432321457</c:v>
                </c:pt>
              </c:numCache>
            </c:numRef>
          </c:xVal>
          <c:yVal>
            <c:numRef>
              <c:f>WBWorksheet!$G$20:$G$21</c:f>
              <c:numCache>
                <c:formatCode>0.0</c:formatCode>
                <c:ptCount val="2"/>
                <c:pt idx="0">
                  <c:v>1485.7</c:v>
                </c:pt>
                <c:pt idx="1">
                  <c:v>1485.7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50-4FD4-94A4-3D0CC69D1ADE}"/>
            </c:ext>
          </c:extLst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WBWorksheet!$H$21:$H$22</c:f>
              <c:numCache>
                <c:formatCode>0.0</c:formatCode>
                <c:ptCount val="2"/>
                <c:pt idx="0">
                  <c:v>85.288961432321457</c:v>
                </c:pt>
                <c:pt idx="1">
                  <c:v>85.288961432321457</c:v>
                </c:pt>
              </c:numCache>
            </c:numRef>
          </c:xVal>
          <c:yVal>
            <c:numRef>
              <c:f>WBWorksheet!$G$21:$G$22</c:f>
              <c:numCache>
                <c:formatCode>0.0</c:formatCode>
                <c:ptCount val="2"/>
                <c:pt idx="0">
                  <c:v>1485.7</c:v>
                </c:pt>
                <c:pt idx="1">
                  <c:v>1485.7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50-4FD4-94A4-3D0CC69D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678128"/>
        <c:axId val="1"/>
      </c:scatterChart>
      <c:valAx>
        <c:axId val="332678128"/>
        <c:scaling>
          <c:orientation val="minMax"/>
          <c:max val="95"/>
          <c:min val="8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nl-NL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8165727065181937"/>
              <c:y val="0.75949333864912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nl-NL"/>
          </a:p>
        </c:txPr>
        <c:crossAx val="1"/>
        <c:crossesAt val="1000"/>
        <c:crossBetween val="midCat"/>
        <c:majorUnit val="1"/>
        <c:minorUnit val="1"/>
      </c:val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nl-NL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6.2130177514792898E-2"/>
              <c:y val="0.168776371308016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nl-NL"/>
          </a:p>
        </c:txPr>
        <c:crossAx val="332678128"/>
        <c:crossesAt val="30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nl-NL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3267075</xdr:colOff>
      <xdr:row>18</xdr:row>
      <xdr:rowOff>114300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AE4CDC2B-F9E3-4A70-8CAB-DF0F245A4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5</xdr:row>
      <xdr:rowOff>104775</xdr:rowOff>
    </xdr:from>
    <xdr:to>
      <xdr:col>0</xdr:col>
      <xdr:colOff>2790825</xdr:colOff>
      <xdr:row>5</xdr:row>
      <xdr:rowOff>114300</xdr:rowOff>
    </xdr:to>
    <xdr:cxnSp macro="">
      <xdr:nvCxnSpPr>
        <xdr:cNvPr id="1117" name="Straight Connector 3">
          <a:extLst>
            <a:ext uri="{FF2B5EF4-FFF2-40B4-BE49-F238E27FC236}">
              <a16:creationId xmlns:a16="http://schemas.microsoft.com/office/drawing/2014/main" id="{7F495CA8-D568-4DF4-A2CD-D2A44B2CA27D}"/>
            </a:ext>
          </a:extLst>
        </xdr:cNvPr>
        <xdr:cNvCxnSpPr>
          <a:cxnSpLocks noChangeShapeType="1"/>
        </xdr:cNvCxnSpPr>
      </xdr:nvCxnSpPr>
      <xdr:spPr bwMode="auto">
        <a:xfrm flipV="1">
          <a:off x="1057275" y="1095375"/>
          <a:ext cx="1733550" cy="9525"/>
        </a:xfrm>
        <a:prstGeom prst="line">
          <a:avLst/>
        </a:prstGeom>
        <a:noFill/>
        <a:ln w="28575">
          <a:solidFill>
            <a:srgbClr val="008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0.31509</cdr:x>
      <cdr:y>0.4696</cdr:y>
    </cdr:from>
    <cdr:to>
      <cdr:x>0.43303</cdr:x>
      <cdr:y>0.54116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50" y="1384300"/>
          <a:ext cx="527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</a:rPr>
            <a:t>UTILITY</a:t>
          </a:r>
        </a:p>
      </cdr:txBody>
    </cdr:sp>
  </cdr:relSizeAnchor>
  <cdr:relSizeAnchor xmlns:cdr="http://schemas.openxmlformats.org/drawingml/2006/chartDrawing">
    <cdr:from>
      <cdr:x>0.51052</cdr:x>
      <cdr:y>0.15515</cdr:y>
    </cdr:from>
    <cdr:to>
      <cdr:x>0.62845</cdr:x>
      <cdr:y>0.22743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14550" y="469900"/>
          <a:ext cx="527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</a:rPr>
            <a:t>NORMAL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showOutlineSymbols="0" zoomScaleNormal="100" workbookViewId="0">
      <selection activeCell="C6" sqref="C6"/>
    </sheetView>
  </sheetViews>
  <sheetFormatPr defaultRowHeight="12.75" customHeight="1" x14ac:dyDescent="0.2"/>
  <cols>
    <col min="1" max="1" width="49.7109375" style="1" customWidth="1"/>
    <col min="2" max="2" width="18.7109375" style="1" customWidth="1"/>
    <col min="3" max="3" width="5.7109375" style="1" customWidth="1"/>
    <col min="4" max="4" width="6.28515625" style="1" customWidth="1"/>
    <col min="5" max="5" width="5.85546875" style="1" customWidth="1"/>
    <col min="6" max="6" width="9" style="1" customWidth="1"/>
    <col min="7" max="7" width="13" style="1" hidden="1" customWidth="1"/>
    <col min="8" max="8" width="15.140625" style="1" hidden="1" customWidth="1"/>
    <col min="9" max="9" width="0.140625" style="1" hidden="1" customWidth="1"/>
    <col min="10" max="10" width="15.5703125" style="1" hidden="1" customWidth="1"/>
    <col min="11" max="11" width="15.7109375" style="1" customWidth="1"/>
    <col min="12" max="12" width="10.85546875" style="1" customWidth="1"/>
    <col min="13" max="13" width="2.7109375" style="1" customWidth="1"/>
    <col min="14" max="256" width="11.42578125" style="1" customWidth="1"/>
    <col min="257" max="16384" width="9.140625" style="1"/>
  </cols>
  <sheetData>
    <row r="1" spans="1:12" ht="27" customHeight="1" x14ac:dyDescent="0.35">
      <c r="A1" s="21"/>
      <c r="B1" s="22" t="s">
        <v>29</v>
      </c>
      <c r="C1" s="22"/>
      <c r="D1" s="22"/>
      <c r="E1" s="22"/>
      <c r="F1" s="23"/>
      <c r="G1" s="24"/>
      <c r="H1" s="24"/>
      <c r="I1" s="24"/>
      <c r="J1" s="24"/>
      <c r="K1" s="25"/>
      <c r="L1" s="11"/>
    </row>
    <row r="2" spans="1:12" ht="12.75" customHeight="1" x14ac:dyDescent="0.2">
      <c r="A2" s="10"/>
      <c r="B2" s="26" t="s">
        <v>11</v>
      </c>
      <c r="C2" s="26"/>
      <c r="D2" s="26"/>
      <c r="E2" s="26"/>
      <c r="F2" s="29"/>
      <c r="G2" s="27"/>
      <c r="H2" s="27"/>
      <c r="I2" s="27"/>
      <c r="J2" s="27"/>
      <c r="K2" s="28"/>
      <c r="L2" s="11"/>
    </row>
    <row r="3" spans="1:12" ht="12.75" customHeight="1" x14ac:dyDescent="0.2">
      <c r="A3" s="10"/>
      <c r="B3" s="18"/>
      <c r="C3" s="18"/>
      <c r="D3" s="18"/>
      <c r="E3" s="18"/>
      <c r="F3" s="29"/>
      <c r="G3" s="18"/>
      <c r="H3" s="18"/>
      <c r="I3" s="18"/>
      <c r="J3" s="18"/>
      <c r="K3" s="30"/>
      <c r="L3" s="5"/>
    </row>
    <row r="4" spans="1:12" ht="12.75" customHeight="1" x14ac:dyDescent="0.2">
      <c r="A4" s="10"/>
      <c r="B4" s="19"/>
      <c r="C4" s="31" t="s">
        <v>0</v>
      </c>
      <c r="D4" s="31" t="s">
        <v>1</v>
      </c>
      <c r="E4" s="31" t="s">
        <v>2</v>
      </c>
      <c r="F4" s="31" t="s">
        <v>3</v>
      </c>
      <c r="G4" s="32" t="s">
        <v>17</v>
      </c>
      <c r="H4" s="32"/>
      <c r="I4" s="18"/>
      <c r="J4" s="18"/>
      <c r="K4" s="30"/>
      <c r="L4" s="5"/>
    </row>
    <row r="5" spans="1:12" ht="12.75" customHeight="1" x14ac:dyDescent="0.2">
      <c r="A5" s="10"/>
      <c r="B5" s="19" t="s">
        <v>4</v>
      </c>
      <c r="C5" s="33">
        <f>G6</f>
        <v>1485.7</v>
      </c>
      <c r="D5" s="33">
        <f t="shared" ref="D5:D10" si="0">C5</f>
        <v>1485.7</v>
      </c>
      <c r="E5" s="33">
        <f>F5/D5</f>
        <v>85.288961432321457</v>
      </c>
      <c r="F5" s="34">
        <f>G7</f>
        <v>126713.81</v>
      </c>
      <c r="G5" s="35">
        <v>2325.8530000000001</v>
      </c>
      <c r="H5" s="36" t="s">
        <v>13</v>
      </c>
      <c r="I5" s="18"/>
      <c r="J5" s="18"/>
      <c r="K5" s="30"/>
      <c r="L5" s="5"/>
    </row>
    <row r="6" spans="1:12" ht="12.75" customHeight="1" x14ac:dyDescent="0.2">
      <c r="A6" s="10"/>
      <c r="B6" s="37" t="s">
        <v>5</v>
      </c>
      <c r="C6" s="38">
        <v>0</v>
      </c>
      <c r="D6" s="37">
        <f t="shared" si="0"/>
        <v>0</v>
      </c>
      <c r="E6" s="39">
        <v>80.5</v>
      </c>
      <c r="F6" s="40">
        <f t="shared" ref="F6:F12" si="1">D6*E6</f>
        <v>0</v>
      </c>
      <c r="G6" s="35">
        <v>1485.7</v>
      </c>
      <c r="H6" s="36" t="s">
        <v>14</v>
      </c>
      <c r="I6" s="18"/>
      <c r="J6" s="18"/>
      <c r="K6" s="30"/>
      <c r="L6" s="7"/>
    </row>
    <row r="7" spans="1:12" ht="12.75" customHeight="1" x14ac:dyDescent="0.2">
      <c r="A7" s="10"/>
      <c r="B7" s="37" t="s">
        <v>6</v>
      </c>
      <c r="C7" s="38">
        <v>0</v>
      </c>
      <c r="D7" s="37">
        <f t="shared" si="0"/>
        <v>0</v>
      </c>
      <c r="E7" s="39">
        <v>80.5</v>
      </c>
      <c r="F7" s="40">
        <f t="shared" si="1"/>
        <v>0</v>
      </c>
      <c r="G7" s="41">
        <v>126713.81</v>
      </c>
      <c r="H7" s="36" t="s">
        <v>24</v>
      </c>
      <c r="I7" s="18"/>
      <c r="J7" s="18"/>
      <c r="K7" s="30"/>
      <c r="L7" s="7"/>
    </row>
    <row r="8" spans="1:12" ht="12.75" customHeight="1" x14ac:dyDescent="0.2">
      <c r="A8" s="10"/>
      <c r="B8" s="42" t="s">
        <v>18</v>
      </c>
      <c r="C8" s="43">
        <v>0</v>
      </c>
      <c r="D8" s="42">
        <f t="shared" si="0"/>
        <v>0</v>
      </c>
      <c r="E8" s="44">
        <v>118.1</v>
      </c>
      <c r="F8" s="45">
        <f t="shared" si="1"/>
        <v>0</v>
      </c>
      <c r="G8" s="35">
        <f>G5-G6</f>
        <v>840.15300000000002</v>
      </c>
      <c r="H8" s="36" t="s">
        <v>12</v>
      </c>
      <c r="I8" s="18"/>
      <c r="J8" s="18"/>
      <c r="K8" s="30"/>
      <c r="L8" s="7"/>
    </row>
    <row r="9" spans="1:12" ht="12.75" customHeight="1" x14ac:dyDescent="0.2">
      <c r="A9" s="10"/>
      <c r="B9" s="42" t="s">
        <v>19</v>
      </c>
      <c r="C9" s="43">
        <v>0</v>
      </c>
      <c r="D9" s="42">
        <f t="shared" si="0"/>
        <v>0</v>
      </c>
      <c r="E9" s="44">
        <v>118.1</v>
      </c>
      <c r="F9" s="45">
        <f t="shared" si="1"/>
        <v>0</v>
      </c>
      <c r="G9" s="46">
        <v>200</v>
      </c>
      <c r="H9" s="36" t="s">
        <v>15</v>
      </c>
      <c r="I9" s="18"/>
      <c r="J9" s="18"/>
      <c r="K9" s="30"/>
      <c r="L9" s="7"/>
    </row>
    <row r="10" spans="1:12" ht="12.75" customHeight="1" x14ac:dyDescent="0.2">
      <c r="A10" s="10"/>
      <c r="B10" s="47" t="s">
        <v>20</v>
      </c>
      <c r="C10" s="48">
        <v>0</v>
      </c>
      <c r="D10" s="47">
        <f t="shared" si="0"/>
        <v>0</v>
      </c>
      <c r="E10" s="49">
        <v>142.80000000000001</v>
      </c>
      <c r="F10" s="50">
        <f t="shared" si="1"/>
        <v>0</v>
      </c>
      <c r="G10" s="46">
        <v>48</v>
      </c>
      <c r="H10" s="36" t="s">
        <v>21</v>
      </c>
      <c r="I10" s="18"/>
      <c r="J10" s="18"/>
      <c r="K10" s="30"/>
      <c r="L10" s="7"/>
    </row>
    <row r="11" spans="1:12" ht="12.75" customHeight="1" x14ac:dyDescent="0.2">
      <c r="A11" s="10"/>
      <c r="B11" s="51" t="s">
        <v>28</v>
      </c>
      <c r="C11" s="52">
        <v>0</v>
      </c>
      <c r="D11" s="51">
        <f>C11*6</f>
        <v>0</v>
      </c>
      <c r="E11" s="53">
        <v>95</v>
      </c>
      <c r="F11" s="54">
        <f t="shared" si="1"/>
        <v>0</v>
      </c>
      <c r="G11" s="55">
        <v>83</v>
      </c>
      <c r="H11" s="56">
        <v>1500</v>
      </c>
      <c r="I11" s="57" t="s">
        <v>7</v>
      </c>
      <c r="J11" s="56"/>
      <c r="K11" s="30"/>
      <c r="L11" s="7"/>
    </row>
    <row r="12" spans="1:12" ht="12.75" customHeight="1" x14ac:dyDescent="0.2">
      <c r="A12" s="10"/>
      <c r="B12" s="51" t="s">
        <v>26</v>
      </c>
      <c r="C12" s="58" t="s">
        <v>27</v>
      </c>
      <c r="D12" s="51">
        <v>-6</v>
      </c>
      <c r="E12" s="53">
        <v>95</v>
      </c>
      <c r="F12" s="54">
        <f t="shared" si="1"/>
        <v>-570</v>
      </c>
      <c r="G12" s="55">
        <v>83</v>
      </c>
      <c r="H12" s="56">
        <v>1950</v>
      </c>
      <c r="I12" s="57" t="s">
        <v>8</v>
      </c>
      <c r="J12" s="56"/>
      <c r="K12" s="30"/>
      <c r="L12" s="7"/>
    </row>
    <row r="13" spans="1:12" ht="12.75" customHeight="1" x14ac:dyDescent="0.2">
      <c r="A13" s="10"/>
      <c r="B13" s="19" t="s">
        <v>25</v>
      </c>
      <c r="C13" s="19"/>
      <c r="D13" s="33">
        <f>SUM(D5:D12)</f>
        <v>1479.7</v>
      </c>
      <c r="E13" s="33">
        <f>F13/D13</f>
        <v>85.249584375211185</v>
      </c>
      <c r="F13" s="34">
        <f>SUM(F5:F12)</f>
        <v>126143.81</v>
      </c>
      <c r="G13" s="55">
        <v>87.75</v>
      </c>
      <c r="H13" s="56">
        <v>2440</v>
      </c>
      <c r="I13" s="57" t="s">
        <v>9</v>
      </c>
      <c r="J13" s="56"/>
      <c r="K13" s="30"/>
      <c r="L13" s="5"/>
    </row>
    <row r="14" spans="1:12" ht="12.75" customHeight="1" x14ac:dyDescent="0.2">
      <c r="A14" s="10"/>
      <c r="B14" s="20" t="str">
        <f>IF(D13&gt;G5, "Overweight by:", "Underweight by:")</f>
        <v>Underweight by:</v>
      </c>
      <c r="C14" s="59">
        <f>G5-D13</f>
        <v>846.15300000000002</v>
      </c>
      <c r="D14" s="18"/>
      <c r="E14" s="18"/>
      <c r="F14" s="18"/>
      <c r="G14" s="55">
        <v>93</v>
      </c>
      <c r="H14" s="56">
        <v>2440</v>
      </c>
      <c r="I14" s="57" t="s">
        <v>10</v>
      </c>
      <c r="J14" s="56"/>
      <c r="K14" s="30"/>
      <c r="L14" s="5"/>
    </row>
    <row r="15" spans="1:12" ht="12.75" customHeight="1" x14ac:dyDescent="0.2">
      <c r="A15" s="10"/>
      <c r="B15" s="60" t="s">
        <v>22</v>
      </c>
      <c r="C15" s="2"/>
      <c r="D15" s="2"/>
      <c r="E15" s="61"/>
      <c r="F15" s="62"/>
      <c r="G15" s="55">
        <v>93</v>
      </c>
      <c r="H15" s="56">
        <v>1500</v>
      </c>
      <c r="I15" s="57" t="s">
        <v>16</v>
      </c>
      <c r="J15" s="56"/>
      <c r="K15" s="30"/>
      <c r="L15" s="5"/>
    </row>
    <row r="16" spans="1:12" ht="12.75" customHeight="1" x14ac:dyDescent="0.2">
      <c r="A16" s="10"/>
      <c r="B16" s="63" t="str">
        <f>IF(D13&gt;G5,"Warning: Maximum Gross Weight Exceeded","")</f>
        <v/>
      </c>
      <c r="C16" s="18"/>
      <c r="D16" s="18"/>
      <c r="E16" s="18"/>
      <c r="F16" s="64"/>
      <c r="G16" s="65">
        <f>D5</f>
        <v>1485.7</v>
      </c>
      <c r="H16" s="65">
        <f t="shared" ref="H16:H21" si="2">I16/G16</f>
        <v>85.288961432321457</v>
      </c>
      <c r="I16" s="65">
        <f>F5</f>
        <v>126713.81</v>
      </c>
      <c r="J16" s="56"/>
      <c r="K16" s="30"/>
      <c r="L16" s="5"/>
    </row>
    <row r="17" spans="1:12" ht="12.75" customHeight="1" x14ac:dyDescent="0.2">
      <c r="A17" s="10"/>
      <c r="B17" s="63" t="str">
        <f>IF(((C10)&gt;G9),"Warning: Too Much Baggage","")</f>
        <v/>
      </c>
      <c r="C17" s="18"/>
      <c r="D17" s="18"/>
      <c r="E17" s="66"/>
      <c r="F17" s="67"/>
      <c r="G17" s="65">
        <f t="shared" ref="G17:G22" si="3">D6+G16</f>
        <v>1485.7</v>
      </c>
      <c r="H17" s="65">
        <f t="shared" si="2"/>
        <v>85.288961432321457</v>
      </c>
      <c r="I17" s="65">
        <f t="shared" ref="I17:I22" si="4">F6+I16</f>
        <v>126713.81</v>
      </c>
      <c r="J17" s="56"/>
      <c r="K17" s="30"/>
      <c r="L17" s="5"/>
    </row>
    <row r="18" spans="1:12" ht="12.75" customHeight="1" x14ac:dyDescent="0.2">
      <c r="A18" s="10"/>
      <c r="B18" s="63" t="e">
        <f>IF(MAX(E13)&gt;G15,"Warning: C.G. Too Far Aft","")&amp;IF(OR(F21,F22,F23),"Warning: C.G. Too Far Forward","")</f>
        <v>#VALUE!</v>
      </c>
      <c r="C18" s="18"/>
      <c r="D18" s="18"/>
      <c r="E18" s="66"/>
      <c r="F18" s="67"/>
      <c r="G18" s="65">
        <f t="shared" si="3"/>
        <v>1485.7</v>
      </c>
      <c r="H18" s="65">
        <f t="shared" si="2"/>
        <v>85.288961432321457</v>
      </c>
      <c r="I18" s="65">
        <f t="shared" si="4"/>
        <v>126713.81</v>
      </c>
      <c r="J18" s="56"/>
      <c r="K18" s="30"/>
      <c r="L18" s="5"/>
    </row>
    <row r="19" spans="1:12" ht="12.75" customHeight="1" x14ac:dyDescent="0.2">
      <c r="A19" s="10"/>
      <c r="B19" s="68" t="str">
        <f>IF(C11&gt;G10,"Error: Too Much Fuel","")&amp;IF(C11&lt;F24,"Warning: Low Fuel","")</f>
        <v/>
      </c>
      <c r="C19" s="69"/>
      <c r="D19" s="70"/>
      <c r="E19" s="70"/>
      <c r="F19" s="71"/>
      <c r="G19" s="65">
        <f t="shared" si="3"/>
        <v>1485.7</v>
      </c>
      <c r="H19" s="65">
        <f t="shared" si="2"/>
        <v>85.288961432321457</v>
      </c>
      <c r="I19" s="65">
        <f t="shared" si="4"/>
        <v>126713.81</v>
      </c>
      <c r="J19" s="56"/>
      <c r="K19" s="30"/>
      <c r="L19" s="5"/>
    </row>
    <row r="20" spans="1:12" ht="12.75" customHeight="1" x14ac:dyDescent="0.2">
      <c r="A20" s="10"/>
      <c r="B20" s="72" t="s">
        <v>23</v>
      </c>
      <c r="C20" s="72"/>
      <c r="D20" s="73"/>
      <c r="E20" s="73"/>
      <c r="F20" s="73"/>
      <c r="G20" s="65">
        <f t="shared" si="3"/>
        <v>1485.7</v>
      </c>
      <c r="H20" s="65">
        <f t="shared" si="2"/>
        <v>85.288961432321457</v>
      </c>
      <c r="I20" s="65">
        <f t="shared" si="4"/>
        <v>126713.81</v>
      </c>
      <c r="J20" s="56"/>
      <c r="K20" s="30"/>
      <c r="L20" s="5"/>
    </row>
    <row r="21" spans="1:12" ht="12.75" customHeight="1" thickBot="1" x14ac:dyDescent="0.25">
      <c r="A21" s="9"/>
      <c r="B21" s="84"/>
      <c r="C21" s="85"/>
      <c r="D21" s="74"/>
      <c r="E21" s="86"/>
      <c r="F21" s="87"/>
      <c r="G21" s="88">
        <f t="shared" si="3"/>
        <v>1485.7</v>
      </c>
      <c r="H21" s="88">
        <f t="shared" si="2"/>
        <v>85.288961432321457</v>
      </c>
      <c r="I21" s="88">
        <f t="shared" si="4"/>
        <v>126713.81</v>
      </c>
      <c r="J21" s="75"/>
      <c r="K21" s="76"/>
      <c r="L21" s="5"/>
    </row>
    <row r="22" spans="1:12" ht="12.75" customHeight="1" x14ac:dyDescent="0.2">
      <c r="A22" s="3"/>
      <c r="B22" s="77"/>
      <c r="C22" s="77"/>
      <c r="D22" s="77"/>
      <c r="E22" s="77"/>
      <c r="F22" s="78"/>
      <c r="G22" s="79">
        <f t="shared" si="3"/>
        <v>1485.7</v>
      </c>
      <c r="H22" s="79">
        <f t="shared" ref="H22" si="5">I22/G22</f>
        <v>85.288961432321457</v>
      </c>
      <c r="I22" s="79">
        <f t="shared" si="4"/>
        <v>126713.81</v>
      </c>
      <c r="J22" s="80"/>
      <c r="K22" s="77"/>
    </row>
    <row r="23" spans="1:12" ht="12.75" customHeight="1" x14ac:dyDescent="0.2">
      <c r="A23" s="82"/>
      <c r="B23" s="77"/>
      <c r="C23" s="77"/>
      <c r="D23" s="77"/>
      <c r="E23" s="77"/>
      <c r="F23" s="78"/>
      <c r="G23" s="80"/>
      <c r="H23" s="80"/>
      <c r="I23" s="80"/>
      <c r="J23" s="80"/>
      <c r="K23" s="77"/>
    </row>
    <row r="24" spans="1:12" ht="12.75" customHeight="1" x14ac:dyDescent="0.2">
      <c r="A24" s="82"/>
      <c r="B24" s="77"/>
      <c r="C24" s="77"/>
      <c r="D24" s="77"/>
      <c r="E24" s="77"/>
      <c r="F24" s="81"/>
      <c r="G24" s="80"/>
      <c r="H24" s="80"/>
      <c r="I24" s="80"/>
      <c r="J24" s="80"/>
      <c r="K24" s="77"/>
    </row>
    <row r="25" spans="1:12" ht="12.75" customHeight="1" x14ac:dyDescent="0.2">
      <c r="A25" s="3"/>
      <c r="B25" s="77"/>
      <c r="C25" s="77"/>
      <c r="D25" s="77"/>
      <c r="E25" s="77"/>
      <c r="F25" s="77"/>
      <c r="G25" s="80"/>
      <c r="H25" s="80"/>
      <c r="I25" s="80"/>
      <c r="J25" s="80"/>
      <c r="K25" s="77"/>
    </row>
    <row r="26" spans="1:12" ht="12.75" customHeight="1" x14ac:dyDescent="0.2">
      <c r="A26" s="3"/>
      <c r="B26" s="77"/>
      <c r="C26" s="77"/>
      <c r="D26" s="77"/>
      <c r="E26" s="77"/>
      <c r="F26" s="77"/>
      <c r="G26" s="80"/>
      <c r="H26" s="80"/>
      <c r="I26" s="80"/>
      <c r="J26" s="77"/>
      <c r="K26" s="77"/>
    </row>
    <row r="27" spans="1:12" ht="12.75" customHeight="1" x14ac:dyDescent="0.2">
      <c r="A27" s="3"/>
      <c r="B27" s="77"/>
      <c r="C27" s="77"/>
      <c r="D27" s="77"/>
      <c r="E27" s="77"/>
      <c r="F27" s="83"/>
      <c r="G27" s="80"/>
      <c r="H27" s="80"/>
      <c r="I27" s="80"/>
      <c r="J27" s="77"/>
      <c r="K27" s="77"/>
    </row>
    <row r="28" spans="1:12" ht="12.75" customHeight="1" x14ac:dyDescent="0.2">
      <c r="B28" s="5"/>
      <c r="C28" s="5"/>
      <c r="D28" s="5"/>
      <c r="E28" s="5"/>
      <c r="F28" s="13"/>
      <c r="G28" s="5"/>
      <c r="H28" s="6"/>
      <c r="I28" s="8"/>
      <c r="J28" s="5"/>
      <c r="K28" s="5"/>
    </row>
    <row r="29" spans="1:12" ht="12.75" customHeight="1" x14ac:dyDescent="0.2">
      <c r="A29" s="5"/>
      <c r="B29" s="5"/>
      <c r="C29" s="5"/>
      <c r="D29" s="5"/>
      <c r="E29" s="5"/>
      <c r="G29" s="3"/>
      <c r="H29" s="5"/>
      <c r="J29" s="5"/>
      <c r="K29" s="5"/>
    </row>
    <row r="30" spans="1:12" ht="12.75" customHeight="1" x14ac:dyDescent="0.25">
      <c r="A30" s="5"/>
      <c r="B30" s="12"/>
      <c r="C30" s="12"/>
      <c r="D30" s="5"/>
      <c r="E30" s="14"/>
      <c r="G30" s="16"/>
      <c r="H30" s="5"/>
      <c r="J30" s="5"/>
      <c r="K30" s="5"/>
      <c r="L30" s="5"/>
    </row>
    <row r="31" spans="1:12" ht="12.75" customHeight="1" x14ac:dyDescent="0.25">
      <c r="A31" s="5"/>
      <c r="B31" s="12"/>
      <c r="C31" s="12"/>
      <c r="D31" s="14"/>
      <c r="E31" s="14"/>
      <c r="G31" s="16"/>
      <c r="H31" s="5"/>
      <c r="J31" s="5"/>
      <c r="K31" s="5"/>
      <c r="L31" s="5"/>
    </row>
    <row r="32" spans="1:12" ht="12.75" customHeight="1" x14ac:dyDescent="0.25">
      <c r="A32" s="5"/>
      <c r="B32" s="12"/>
      <c r="C32" s="12"/>
      <c r="D32" s="14"/>
      <c r="E32" s="15"/>
      <c r="G32" s="5"/>
      <c r="L32" s="5"/>
    </row>
    <row r="33" spans="2:12" ht="12.75" customHeight="1" x14ac:dyDescent="0.25">
      <c r="B33" s="12"/>
      <c r="C33" s="12"/>
      <c r="D33" s="15"/>
      <c r="E33" s="16"/>
      <c r="F33" s="16"/>
      <c r="L33" s="5"/>
    </row>
    <row r="34" spans="2:12" ht="12.75" customHeight="1" x14ac:dyDescent="0.2">
      <c r="B34" s="3"/>
      <c r="C34" s="16"/>
      <c r="D34" s="16"/>
    </row>
    <row r="36" spans="2:12" ht="12.75" customHeight="1" x14ac:dyDescent="0.2">
      <c r="G36" s="3"/>
    </row>
    <row r="37" spans="2:12" ht="12.75" customHeight="1" x14ac:dyDescent="0.2">
      <c r="E37" s="3"/>
      <c r="F37" s="3"/>
      <c r="G37" s="3"/>
    </row>
    <row r="38" spans="2:12" ht="12.75" customHeight="1" x14ac:dyDescent="0.2">
      <c r="B38" s="3"/>
      <c r="C38" s="3"/>
      <c r="D38" s="3"/>
      <c r="E38" s="17"/>
      <c r="F38" s="16"/>
      <c r="G38" s="3"/>
    </row>
    <row r="39" spans="2:12" ht="12.75" customHeight="1" x14ac:dyDescent="0.2">
      <c r="B39" s="4"/>
      <c r="C39" s="17"/>
      <c r="D39" s="17"/>
      <c r="E39" s="17"/>
      <c r="F39" s="16"/>
      <c r="G39" s="3"/>
    </row>
    <row r="40" spans="2:12" ht="12.75" customHeight="1" x14ac:dyDescent="0.2">
      <c r="B40" s="17"/>
      <c r="C40" s="17"/>
      <c r="D40" s="17"/>
      <c r="E40" s="16"/>
      <c r="F40" s="16"/>
      <c r="G40" s="3"/>
    </row>
    <row r="41" spans="2:12" ht="12.75" customHeight="1" x14ac:dyDescent="0.2">
      <c r="B41" s="16"/>
      <c r="C41" s="16"/>
      <c r="D41" s="16"/>
      <c r="E41" s="3"/>
      <c r="F41" s="3"/>
      <c r="G41" s="3"/>
    </row>
    <row r="42" spans="2:12" ht="12.75" customHeight="1" x14ac:dyDescent="0.2">
      <c r="B42" s="3"/>
      <c r="C42" s="3"/>
      <c r="D42" s="3"/>
      <c r="E42" s="3"/>
      <c r="F42" s="3"/>
    </row>
    <row r="43" spans="2:12" ht="12.75" customHeight="1" x14ac:dyDescent="0.2">
      <c r="B43" s="3"/>
      <c r="C43" s="3"/>
      <c r="D43" s="3"/>
    </row>
  </sheetData>
  <sheetProtection algorithmName="SHA-512" hashValue="tPr7+Y9273zXtsjsYs6cfQfqfRLoT/TKWPo6twC4PdMUVlRGKS+1kzJhwVxEc1X5M6q6k3FmT24g880yCXK9SA==" saltValue="yN8XJHtGWXP6z+Pld6wgyA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phoneticPr fontId="0" type="noConversion"/>
  <printOptions horizontalCentered="1"/>
  <pageMargins left="0.5" right="0" top="1.31" bottom="0.17" header="0.5" footer="0.5"/>
  <pageSetup orientation="landscape" horizontalDpi="4294967292" verticalDpi="4294967292" r:id="rId1"/>
  <headerFooter alignWithMargins="0"/>
  <ignoredErrors>
    <ignoredError sqref="H16:H22 E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WBWorksheet</vt:lpstr>
      <vt:lpstr>WBWorksheet!Afdrukbereik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</dc:title>
  <dc:subject>Weight &amp; Balance</dc:subject>
  <dc:creator>Swen Melenhorst</dc:creator>
  <cp:keywords/>
  <dc:description/>
  <cp:lastModifiedBy>Swen Melenhorst</cp:lastModifiedBy>
  <cp:lastPrinted>2010-01-03T21:15:03Z</cp:lastPrinted>
  <dcterms:created xsi:type="dcterms:W3CDTF">1997-06-23T20:51:56Z</dcterms:created>
  <dcterms:modified xsi:type="dcterms:W3CDTF">2018-12-19T07:53:16Z</dcterms:modified>
</cp:coreProperties>
</file>